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0 SGC Quality Service\01 Procedimientos y Formatos\04 Comercial y Marketing\Formatos\"/>
    </mc:Choice>
  </mc:AlternateContent>
  <xr:revisionPtr revIDLastSave="0" documentId="13_ncr:1_{31AFB335-925F-4767-8706-8D8B6818BE0C}" xr6:coauthVersionLast="47" xr6:coauthVersionMax="47" xr10:uidLastSave="{00000000-0000-0000-0000-000000000000}"/>
  <bookViews>
    <workbookView xWindow="-110" yWindow="-110" windowWidth="19420" windowHeight="10300" xr2:uid="{1DFB56C6-1D34-44D0-B9C9-C2AC235A276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7" i="1"/>
  <c r="E74" i="1"/>
  <c r="G23" i="1"/>
  <c r="G11" i="1" l="1"/>
  <c r="F17" i="1"/>
  <c r="I82" i="1"/>
  <c r="I6" i="1" l="1"/>
  <c r="G88" i="1"/>
  <c r="E17" i="1"/>
  <c r="D17" i="1"/>
  <c r="H68" i="1" l="1"/>
  <c r="G17" i="1"/>
  <c r="I80" i="1" l="1"/>
  <c r="I81" i="1" s="1"/>
  <c r="H65" i="1" s="1"/>
  <c r="I65" i="1" s="1"/>
  <c r="E83" i="1"/>
  <c r="E84" i="1" s="1"/>
  <c r="E79" i="1"/>
  <c r="E78" i="1"/>
  <c r="E76" i="1"/>
  <c r="E75" i="1"/>
  <c r="E73" i="1"/>
  <c r="E72" i="1"/>
  <c r="H45" i="1"/>
  <c r="F24" i="1"/>
  <c r="E24" i="1"/>
  <c r="D24" i="1"/>
  <c r="C24" i="1"/>
  <c r="G24" i="1"/>
  <c r="I24" i="1" s="1"/>
  <c r="F19" i="1"/>
  <c r="C19" i="1"/>
  <c r="G18" i="1"/>
  <c r="H70" i="1" l="1"/>
  <c r="I70" i="1" s="1"/>
  <c r="H72" i="1" s="1"/>
  <c r="E80" i="1"/>
  <c r="G19" i="1"/>
  <c r="I19" i="1" s="1"/>
  <c r="E77" i="1"/>
  <c r="D19" i="1"/>
  <c r="E19" i="1"/>
  <c r="D37" i="1" l="1"/>
  <c r="D38" i="1"/>
  <c r="C40" i="1"/>
  <c r="D39" i="1"/>
  <c r="C39" i="1"/>
  <c r="D40" i="1"/>
  <c r="C37" i="1"/>
  <c r="C38" i="1"/>
  <c r="D29" i="1"/>
  <c r="D30" i="1"/>
  <c r="D31" i="1"/>
  <c r="D32" i="1"/>
  <c r="C29" i="1"/>
  <c r="C31" i="1"/>
  <c r="H31" i="1" s="1"/>
  <c r="C34" i="1"/>
  <c r="C36" i="1"/>
  <c r="D33" i="1"/>
  <c r="C30" i="1"/>
  <c r="C33" i="1"/>
  <c r="H33" i="1" s="1"/>
  <c r="C35" i="1"/>
  <c r="D34" i="1"/>
  <c r="D35" i="1"/>
  <c r="D36" i="1"/>
  <c r="C32" i="1"/>
  <c r="H29" i="1" l="1"/>
  <c r="H30" i="1"/>
  <c r="H35" i="1"/>
  <c r="H34" i="1"/>
  <c r="C41" i="1"/>
  <c r="D41" i="1"/>
  <c r="H32" i="1"/>
  <c r="E41" i="1" l="1"/>
  <c r="F41" i="1" l="1"/>
  <c r="G41" i="1"/>
  <c r="H41" i="1"/>
  <c r="I41" i="1" s="1"/>
  <c r="G43" i="1" l="1"/>
  <c r="H53" i="1"/>
  <c r="H43" i="1" l="1"/>
  <c r="H47" i="1"/>
  <c r="I47" i="1" s="1"/>
  <c r="H49" i="1" s="1"/>
  <c r="H55" i="1" l="1"/>
  <c r="H57" i="1" s="1"/>
  <c r="I57" i="1" s="1"/>
  <c r="H59" i="1" s="1"/>
  <c r="I53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<sst xmlns="http://schemas.openxmlformats.org/spreadsheetml/2006/main" count="86" uniqueCount="67">
  <si>
    <t>ANÁLISIS DE RECURSOS</t>
  </si>
  <si>
    <t>MANO DE OBRA DIRECTA</t>
  </si>
  <si>
    <t>Concepto</t>
  </si>
  <si>
    <t>Sueldo mensual</t>
  </si>
  <si>
    <t>Prestaciones</t>
  </si>
  <si>
    <t>Carga social</t>
  </si>
  <si>
    <t>Vales 10%</t>
  </si>
  <si>
    <t>Subtotal</t>
  </si>
  <si>
    <t>Equipo</t>
  </si>
  <si>
    <t>GASTOS OPERATIVOS</t>
  </si>
  <si>
    <t>Total</t>
  </si>
  <si>
    <t>Consumibles Covid</t>
  </si>
  <si>
    <t>Combustible</t>
  </si>
  <si>
    <t>Valor del proyecto</t>
  </si>
  <si>
    <t>Utilidad bruta</t>
  </si>
  <si>
    <t>DECISIÓN →</t>
  </si>
  <si>
    <t>Cubre bocas</t>
  </si>
  <si>
    <t>Gel Sanitizante</t>
  </si>
  <si>
    <t>1 galon</t>
  </si>
  <si>
    <t>Termometro</t>
  </si>
  <si>
    <t>ELABORÓ</t>
  </si>
  <si>
    <t>REVISÓ</t>
  </si>
  <si>
    <t>APROBÓ</t>
  </si>
  <si>
    <t>FECHA</t>
  </si>
  <si>
    <t>Duración del proyecto</t>
  </si>
  <si>
    <t>TOTAL</t>
  </si>
  <si>
    <t>Total Gastos</t>
  </si>
  <si>
    <r>
      <t xml:space="preserve">DECISIÓN </t>
    </r>
    <r>
      <rPr>
        <b/>
        <sz val="18"/>
        <color rgb="FF002060"/>
        <rFont val="Corbel"/>
        <family val="2"/>
      </rPr>
      <t>→</t>
    </r>
  </si>
  <si>
    <t>TOTAL GASTOS</t>
  </si>
  <si>
    <t>SERVICIO: TRANSPORTE</t>
  </si>
  <si>
    <t>Total de rutas</t>
  </si>
  <si>
    <t xml:space="preserve">Costo </t>
  </si>
  <si>
    <t>Conductor vehicular</t>
  </si>
  <si>
    <t>Unidad vehicular</t>
  </si>
  <si>
    <t>Auto compacto</t>
  </si>
  <si>
    <t>Desgaste vehículo</t>
  </si>
  <si>
    <t>Kilómetros recorridos</t>
  </si>
  <si>
    <t>Ruta ida</t>
  </si>
  <si>
    <t>Ruta vuelta</t>
  </si>
  <si>
    <t>Transporte</t>
  </si>
  <si>
    <t>INFRAESTRUCTURA</t>
  </si>
  <si>
    <t>Número de unidades</t>
  </si>
  <si>
    <t>Unidades</t>
  </si>
  <si>
    <t>Rutas</t>
  </si>
  <si>
    <t>Limpieza de unidades</t>
  </si>
  <si>
    <t>Casetas</t>
  </si>
  <si>
    <t>Viáticos</t>
  </si>
  <si>
    <t>Refrigerio</t>
  </si>
  <si>
    <t>Camioneta</t>
  </si>
  <si>
    <t xml:space="preserve">Mantenimiento </t>
  </si>
  <si>
    <t>Seguro del vehículo</t>
  </si>
  <si>
    <t>Tenencia</t>
  </si>
  <si>
    <t>Seguro de viajero</t>
  </si>
  <si>
    <t>Conceptos</t>
  </si>
  <si>
    <t>Litros</t>
  </si>
  <si>
    <t>Desgaste de vehículo</t>
  </si>
  <si>
    <t xml:space="preserve">Kilómetros </t>
  </si>
  <si>
    <t>Consumibles covid</t>
  </si>
  <si>
    <t>Precio total Transporte</t>
  </si>
  <si>
    <t>ANÁLISIS DE GASTOS POR RUTA</t>
  </si>
  <si>
    <t>TRANSPORTE</t>
  </si>
  <si>
    <t>x</t>
  </si>
  <si>
    <t>FORMATO
ANÁLISIS DE FACTIBILIDAD TRANSPORTE DE PERSONAL</t>
  </si>
  <si>
    <r>
      <rPr>
        <sz val="13"/>
        <color theme="1"/>
        <rFont val="Futura Lt BT"/>
      </rPr>
      <t>Área:</t>
    </r>
    <r>
      <rPr>
        <b/>
        <sz val="13"/>
        <color theme="1"/>
        <rFont val="Futura Lt BT"/>
      </rPr>
      <t xml:space="preserve"> COMERCIAL     </t>
    </r>
    <r>
      <rPr>
        <sz val="13"/>
        <color theme="1"/>
        <rFont val="Futura Lt BT"/>
      </rPr>
      <t>Código:</t>
    </r>
    <r>
      <rPr>
        <b/>
        <sz val="13"/>
        <color theme="1"/>
        <rFont val="Futura Lt BT"/>
      </rPr>
      <t xml:space="preserve"> F24PNO-COM-01.01</t>
    </r>
  </si>
  <si>
    <t>Omar Martínez                                                 GERENTE COMERCIAL Y OPERACIONES</t>
  </si>
  <si>
    <t>JEFE DE CONTABILIDAD Y FINANZAS</t>
  </si>
  <si>
    <t>Adriana Reyes Cruz                                     CONSEJO DIRECTIVO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</si>
</sst>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;\-&quot;$&quot;#,##0.00"/>
    <numFmt numFmtId="41" formatCode="_-* #,##0_-;\-* #,##0_-;_-* &quot;-&quot;_-;_-@_-"/>
    <numFmt numFmtId="44" formatCode="_-&quot;$&quot;* #,##0.00_-;\-&quot;$&quot;* #,##0.00_-;_-&quot;$&quot;* &quot;-&quot;??_-;_-@_-"/>
    <numFmt numFmtId="164" formatCode="#,##0_ ;\-#,##0\ "/>
    <numFmt numFmtId="165" formatCode="dd/mm/yyyy;@"/>
    <numFmt numFmtId="166" formatCode="&quot;$&quot;\ #,##0.00"/>
    <numFmt numFmtId="167" formatCode="#,##0.00_ ;\-#,##0.00\ "/>
    <numFmt numFmtId="168" formatCode="0.0%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2060"/>
      <name val="Corbel"/>
      <family val="2"/>
    </font>
    <font>
      <sz val="11"/>
      <color rgb="FF002060"/>
      <name val="Corbel"/>
      <family val="2"/>
    </font>
    <font>
      <b/>
      <sz val="11"/>
      <color rgb="FF002060"/>
      <name val="Corbel"/>
      <family val="2"/>
    </font>
    <font>
      <b/>
      <sz val="16"/>
      <color rgb="FF002060"/>
      <name val="Corbel"/>
      <family val="2"/>
    </font>
    <font>
      <b/>
      <i/>
      <sz val="16"/>
      <color rgb="FF002060"/>
      <name val="Corbel"/>
      <family val="2"/>
    </font>
    <font>
      <b/>
      <sz val="14"/>
      <color rgb="FF002060"/>
      <name val="Corbel"/>
      <family val="2"/>
    </font>
    <font>
      <b/>
      <sz val="12"/>
      <color rgb="FF002060"/>
      <name val="Corbel"/>
      <family val="2"/>
    </font>
    <font>
      <b/>
      <sz val="10"/>
      <color rgb="FF002060"/>
      <name val="Corbel"/>
      <family val="2"/>
    </font>
    <font>
      <b/>
      <sz val="20"/>
      <color rgb="FF002060"/>
      <name val="Corbel"/>
      <family val="2"/>
    </font>
    <font>
      <sz val="12"/>
      <color rgb="FF002060"/>
      <name val="Corbel"/>
      <family val="2"/>
    </font>
    <font>
      <sz val="14"/>
      <color rgb="FF002060"/>
      <name val="Corbel"/>
      <family val="2"/>
    </font>
    <font>
      <b/>
      <sz val="13"/>
      <color rgb="FF002060"/>
      <name val="Corbel"/>
      <family val="2"/>
    </font>
    <font>
      <sz val="13"/>
      <color rgb="FF002060"/>
      <name val="Corbel"/>
      <family val="2"/>
    </font>
    <font>
      <b/>
      <i/>
      <sz val="13"/>
      <color rgb="FF002060"/>
      <name val="Corbel"/>
      <family val="2"/>
    </font>
    <font>
      <b/>
      <i/>
      <sz val="14"/>
      <color rgb="FF002060"/>
      <name val="Corbel"/>
      <family val="2"/>
    </font>
    <font>
      <sz val="16"/>
      <color rgb="FF002060"/>
      <name val="Corbel"/>
      <family val="2"/>
    </font>
    <font>
      <b/>
      <sz val="16"/>
      <color rgb="FF002060"/>
      <name val="Calibri"/>
      <family val="2"/>
      <scheme val="minor"/>
    </font>
    <font>
      <b/>
      <sz val="14"/>
      <color rgb="FF0070C0"/>
      <name val="Corbel"/>
      <family val="2"/>
    </font>
    <font>
      <b/>
      <sz val="18"/>
      <color rgb="FFFF0000"/>
      <name val="Corbel"/>
      <family val="2"/>
    </font>
    <font>
      <sz val="11"/>
      <color rgb="FFFF0000"/>
      <name val="Corbel"/>
      <family val="2"/>
    </font>
    <font>
      <b/>
      <sz val="18"/>
      <color theme="1"/>
      <name val="Futura Lt BT"/>
      <family val="2"/>
    </font>
    <font>
      <sz val="9"/>
      <color rgb="FF002060"/>
      <name val="Corbel"/>
      <family val="2"/>
    </font>
    <font>
      <sz val="12"/>
      <color theme="1"/>
      <name val="Futura Lt BT"/>
      <family val="2"/>
    </font>
    <font>
      <b/>
      <sz val="13"/>
      <color theme="1"/>
      <name val="Futura Lt BT"/>
    </font>
    <font>
      <sz val="13"/>
      <color theme="1"/>
      <name val="Futura Lt BT"/>
    </font>
  </fonts>
  <fills count="12">
    <fill>
      <patternFill patternType="none"/>
    </fill>
    <fill>
      <patternFill patternType="gray125"/>
    </fill>
    <fill>
      <gradientFill type="path">
        <stop position="0">
          <color theme="0"/>
        </stop>
        <stop position="1">
          <color theme="8" tint="0.40000610370189521"/>
        </stop>
      </gradientFill>
    </fill>
    <fill>
      <gradientFill degree="90">
        <stop position="0">
          <color theme="0"/>
        </stop>
        <stop position="1">
          <color rgb="FFFFFF00"/>
        </stop>
      </gradientFill>
    </fill>
    <fill>
      <gradientFill type="path">
        <stop position="0">
          <color theme="0"/>
        </stop>
        <stop position="1">
          <color rgb="FFFFC000"/>
        </stop>
      </gradientFill>
    </fill>
    <fill>
      <gradientFill type="path">
        <stop position="0">
          <color theme="0"/>
        </stop>
        <stop position="1">
          <color rgb="FF00B0F0"/>
        </stop>
      </gradientFill>
    </fill>
    <fill>
      <gradientFill type="path" left="0.5" right="0.5" top="0.5" bottom="0.5">
        <stop position="0">
          <color theme="0"/>
        </stop>
        <stop position="1">
          <color rgb="FF00FF00"/>
        </stop>
      </gradientFill>
    </fill>
    <fill>
      <gradientFill degree="45">
        <stop position="0">
          <color theme="0"/>
        </stop>
        <stop position="1">
          <color theme="4"/>
        </stop>
      </gradientFill>
    </fill>
    <fill>
      <gradientFill degree="135">
        <stop position="0">
          <color theme="0"/>
        </stop>
        <stop position="1">
          <color rgb="FF92D050"/>
        </stop>
      </gradientFill>
    </fill>
    <fill>
      <gradientFill degree="90">
        <stop position="0">
          <color theme="0"/>
        </stop>
        <stop position="1">
          <color rgb="FF00FFFF"/>
        </stop>
      </gradientFill>
    </fill>
    <fill>
      <gradientFill degree="90">
        <stop position="0">
          <color theme="0"/>
        </stop>
        <stop position="1">
          <color rgb="FF00B0F0"/>
        </stop>
      </gradientFill>
    </fill>
    <fill>
      <gradientFill degree="45">
        <stop position="0">
          <color theme="0"/>
        </stop>
        <stop position="0.5">
          <color rgb="FFFFFF00"/>
        </stop>
        <stop position="1">
          <color theme="0"/>
        </stop>
      </gradientFill>
    </fill>
  </fills>
  <borders count="3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4" fontId="7" fillId="3" borderId="1" xfId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44" fontId="8" fillId="2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4" fontId="8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4" fontId="3" fillId="0" borderId="1" xfId="1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44" fontId="4" fillId="0" borderId="0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4" fontId="8" fillId="4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4" fontId="8" fillId="0" borderId="0" xfId="0" applyNumberFormat="1" applyFont="1" applyAlignment="1">
      <alignment horizontal="center" vertical="center" wrapText="1"/>
    </xf>
    <xf numFmtId="44" fontId="8" fillId="0" borderId="0" xfId="1" applyFont="1" applyFill="1" applyBorder="1" applyAlignment="1">
      <alignment horizontal="center" vertical="center" wrapText="1"/>
    </xf>
    <xf numFmtId="44" fontId="3" fillId="0" borderId="0" xfId="0" applyNumberFormat="1" applyFont="1" applyAlignment="1">
      <alignment vertical="center" wrapText="1"/>
    </xf>
    <xf numFmtId="16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9" fontId="3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44" fontId="13" fillId="4" borderId="1" xfId="0" applyNumberFormat="1" applyFont="1" applyFill="1" applyBorder="1" applyAlignment="1">
      <alignment horizontal="center" vertical="center" wrapText="1"/>
    </xf>
    <xf numFmtId="9" fontId="13" fillId="4" borderId="1" xfId="2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44" fontId="13" fillId="0" borderId="0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/>
    </xf>
    <xf numFmtId="44" fontId="13" fillId="3" borderId="1" xfId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4" fontId="13" fillId="0" borderId="0" xfId="1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 wrapText="1"/>
    </xf>
    <xf numFmtId="44" fontId="13" fillId="5" borderId="2" xfId="0" applyNumberFormat="1" applyFont="1" applyFill="1" applyBorder="1" applyAlignment="1">
      <alignment vertical="center" wrapText="1"/>
    </xf>
    <xf numFmtId="9" fontId="15" fillId="6" borderId="2" xfId="2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4" fontId="3" fillId="0" borderId="0" xfId="1" applyFont="1" applyFill="1" applyAlignment="1">
      <alignment horizontal="center" vertical="center" wrapText="1"/>
    </xf>
    <xf numFmtId="44" fontId="3" fillId="0" borderId="0" xfId="1" applyFont="1" applyFill="1" applyAlignment="1">
      <alignment vertical="center" wrapText="1"/>
    </xf>
    <xf numFmtId="166" fontId="3" fillId="0" borderId="0" xfId="1" applyNumberFormat="1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" fillId="0" borderId="0" xfId="1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center" vertical="center"/>
    </xf>
    <xf numFmtId="44" fontId="5" fillId="3" borderId="1" xfId="1" applyFont="1" applyFill="1" applyBorder="1" applyAlignment="1">
      <alignment horizontal="center" vertical="center"/>
    </xf>
    <xf numFmtId="44" fontId="5" fillId="4" borderId="1" xfId="0" applyNumberFormat="1" applyFont="1" applyFill="1" applyBorder="1" applyAlignment="1">
      <alignment horizontal="center" vertical="center" wrapText="1"/>
    </xf>
    <xf numFmtId="44" fontId="5" fillId="5" borderId="2" xfId="0" applyNumberFormat="1" applyFont="1" applyFill="1" applyBorder="1" applyAlignment="1">
      <alignment vertical="center" wrapText="1"/>
    </xf>
    <xf numFmtId="9" fontId="16" fillId="6" borderId="2" xfId="2" applyFont="1" applyFill="1" applyBorder="1" applyAlignment="1">
      <alignment horizontal="center" vertical="center" wrapText="1"/>
    </xf>
    <xf numFmtId="9" fontId="5" fillId="4" borderId="1" xfId="2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9" fontId="6" fillId="6" borderId="2" xfId="2" applyFont="1" applyFill="1" applyBorder="1" applyAlignment="1">
      <alignment horizontal="center" vertical="center" wrapText="1"/>
    </xf>
    <xf numFmtId="7" fontId="3" fillId="0" borderId="0" xfId="1" applyNumberFormat="1" applyFont="1" applyFill="1" applyAlignment="1">
      <alignment horizontal="center" vertical="center" wrapText="1"/>
    </xf>
    <xf numFmtId="7" fontId="4" fillId="0" borderId="0" xfId="0" applyNumberFormat="1" applyFont="1" applyAlignment="1">
      <alignment horizontal="center" vertical="center" wrapText="1"/>
    </xf>
    <xf numFmtId="7" fontId="7" fillId="3" borderId="1" xfId="1" applyNumberFormat="1" applyFont="1" applyFill="1" applyBorder="1" applyAlignment="1">
      <alignment horizontal="center" vertical="center"/>
    </xf>
    <xf numFmtId="7" fontId="3" fillId="0" borderId="0" xfId="0" applyNumberFormat="1" applyFont="1" applyAlignment="1">
      <alignment horizontal="center" vertical="center" wrapText="1"/>
    </xf>
    <xf numFmtId="7" fontId="3" fillId="0" borderId="0" xfId="0" applyNumberFormat="1" applyFont="1" applyAlignment="1">
      <alignment vertical="center" wrapText="1"/>
    </xf>
    <xf numFmtId="7" fontId="4" fillId="0" borderId="0" xfId="1" applyNumberFormat="1" applyFont="1" applyFill="1" applyAlignment="1">
      <alignment horizontal="center" vertical="center" wrapText="1"/>
    </xf>
    <xf numFmtId="7" fontId="3" fillId="0" borderId="0" xfId="1" applyNumberFormat="1" applyFont="1" applyFill="1" applyAlignment="1">
      <alignment vertical="center" wrapText="1"/>
    </xf>
    <xf numFmtId="7" fontId="7" fillId="3" borderId="0" xfId="1" applyNumberFormat="1" applyFont="1" applyFill="1" applyBorder="1" applyAlignment="1">
      <alignment horizontal="center" vertical="center"/>
    </xf>
    <xf numFmtId="9" fontId="3" fillId="0" borderId="0" xfId="2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164" fontId="8" fillId="2" borderId="23" xfId="1" applyNumberFormat="1" applyFont="1" applyFill="1" applyBorder="1" applyAlignment="1">
      <alignment horizontal="center" vertical="center"/>
    </xf>
    <xf numFmtId="164" fontId="8" fillId="2" borderId="24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164" fontId="8" fillId="2" borderId="25" xfId="1" applyNumberFormat="1" applyFont="1" applyFill="1" applyBorder="1" applyAlignment="1">
      <alignment horizontal="center" vertical="center"/>
    </xf>
    <xf numFmtId="164" fontId="8" fillId="2" borderId="26" xfId="1" applyNumberFormat="1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wrapText="1"/>
    </xf>
    <xf numFmtId="44" fontId="7" fillId="9" borderId="28" xfId="1" applyFont="1" applyFill="1" applyBorder="1" applyAlignment="1">
      <alignment horizontal="center" vertical="center"/>
    </xf>
    <xf numFmtId="44" fontId="7" fillId="9" borderId="1" xfId="1" applyFont="1" applyFill="1" applyBorder="1" applyAlignment="1">
      <alignment horizontal="center" vertical="center"/>
    </xf>
    <xf numFmtId="0" fontId="10" fillId="9" borderId="19" xfId="0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center" vertical="center" wrapText="1"/>
    </xf>
    <xf numFmtId="44" fontId="18" fillId="9" borderId="1" xfId="1" applyFont="1" applyFill="1" applyBorder="1" applyAlignment="1">
      <alignment horizontal="center" vertical="center"/>
    </xf>
    <xf numFmtId="44" fontId="10" fillId="10" borderId="22" xfId="1" applyFont="1" applyFill="1" applyBorder="1" applyAlignment="1">
      <alignment horizontal="center" vertical="center"/>
    </xf>
    <xf numFmtId="0" fontId="4" fillId="9" borderId="27" xfId="0" applyFont="1" applyFill="1" applyBorder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/>
    </xf>
    <xf numFmtId="167" fontId="2" fillId="0" borderId="0" xfId="1" applyNumberFormat="1" applyFont="1" applyFill="1" applyBorder="1" applyAlignment="1">
      <alignment horizontal="center" vertical="center"/>
    </xf>
    <xf numFmtId="0" fontId="3" fillId="0" borderId="0" xfId="0" applyFont="1" applyAlignment="1" applyProtection="1">
      <alignment vertical="center" wrapText="1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44" fontId="7" fillId="4" borderId="1" xfId="0" applyNumberFormat="1" applyFont="1" applyFill="1" applyBorder="1" applyAlignment="1" applyProtection="1">
      <alignment horizontal="center" vertical="center" wrapText="1"/>
      <protection hidden="1"/>
    </xf>
    <xf numFmtId="9" fontId="7" fillId="4" borderId="1" xfId="2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44" fontId="7" fillId="3" borderId="1" xfId="1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center" vertical="center" wrapText="1"/>
      <protection hidden="1"/>
    </xf>
    <xf numFmtId="44" fontId="7" fillId="5" borderId="2" xfId="0" applyNumberFormat="1" applyFont="1" applyFill="1" applyBorder="1" applyAlignment="1" applyProtection="1">
      <alignment vertical="center" wrapText="1"/>
      <protection hidden="1"/>
    </xf>
    <xf numFmtId="9" fontId="16" fillId="6" borderId="2" xfId="2" applyFont="1" applyFill="1" applyBorder="1" applyAlignment="1" applyProtection="1">
      <alignment horizontal="center" vertical="center" wrapText="1"/>
      <protection hidden="1"/>
    </xf>
    <xf numFmtId="9" fontId="15" fillId="6" borderId="2" xfId="2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vertical="center" wrapText="1"/>
      <protection hidden="1"/>
    </xf>
    <xf numFmtId="7" fontId="12" fillId="0" borderId="0" xfId="0" applyNumberFormat="1" applyFont="1" applyAlignment="1" applyProtection="1">
      <alignment horizontal="center" vertical="center" wrapText="1"/>
      <protection hidden="1"/>
    </xf>
    <xf numFmtId="7" fontId="12" fillId="0" borderId="0" xfId="1" applyNumberFormat="1" applyFont="1" applyFill="1" applyAlignment="1" applyProtection="1">
      <alignment horizontal="center" vertical="center" wrapText="1"/>
      <protection hidden="1"/>
    </xf>
    <xf numFmtId="7" fontId="12" fillId="0" borderId="0" xfId="1" applyNumberFormat="1" applyFont="1" applyAlignment="1" applyProtection="1">
      <alignment horizontal="center" vertical="center" wrapText="1"/>
      <protection hidden="1"/>
    </xf>
    <xf numFmtId="168" fontId="7" fillId="0" borderId="0" xfId="1" applyNumberFormat="1" applyFont="1" applyFill="1" applyAlignment="1" applyProtection="1">
      <alignment horizontal="center" vertical="center" wrapText="1"/>
      <protection hidden="1"/>
    </xf>
    <xf numFmtId="7" fontId="5" fillId="0" borderId="0" xfId="1" applyNumberFormat="1" applyFont="1" applyFill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vertical="center" wrapText="1"/>
      <protection hidden="1"/>
    </xf>
    <xf numFmtId="44" fontId="4" fillId="0" borderId="0" xfId="0" applyNumberFormat="1" applyFont="1" applyAlignment="1" applyProtection="1">
      <alignment vertical="center" wrapText="1"/>
      <protection hidden="1"/>
    </xf>
    <xf numFmtId="44" fontId="15" fillId="6" borderId="2" xfId="1" applyFont="1" applyFill="1" applyBorder="1" applyAlignment="1" applyProtection="1">
      <alignment horizontal="center" vertical="center" wrapText="1"/>
      <protection hidden="1"/>
    </xf>
    <xf numFmtId="14" fontId="3" fillId="0" borderId="0" xfId="0" applyNumberFormat="1" applyFont="1" applyAlignment="1" applyProtection="1">
      <alignment horizontal="center" vertical="center" wrapText="1"/>
      <protection hidden="1"/>
    </xf>
    <xf numFmtId="14" fontId="19" fillId="0" borderId="0" xfId="0" applyNumberFormat="1" applyFont="1" applyAlignment="1" applyProtection="1">
      <alignment horizontal="center" vertical="center" wrapText="1"/>
      <protection hidden="1"/>
    </xf>
    <xf numFmtId="164" fontId="2" fillId="0" borderId="0" xfId="1" applyNumberFormat="1" applyFont="1" applyFill="1" applyBorder="1" applyAlignment="1">
      <alignment horizontal="center" vertical="center"/>
    </xf>
    <xf numFmtId="9" fontId="20" fillId="0" borderId="0" xfId="2" applyFont="1" applyAlignment="1">
      <alignment horizontal="center" vertical="center" wrapText="1"/>
    </xf>
    <xf numFmtId="41" fontId="8" fillId="2" borderId="1" xfId="1" applyNumberFormat="1" applyFont="1" applyFill="1" applyBorder="1" applyAlignment="1">
      <alignment horizontal="center" vertical="center"/>
    </xf>
    <xf numFmtId="2" fontId="10" fillId="0" borderId="19" xfId="2" applyNumberFormat="1" applyFont="1" applyFill="1" applyBorder="1" applyAlignment="1">
      <alignment horizontal="center" vertical="center"/>
    </xf>
    <xf numFmtId="166" fontId="21" fillId="0" borderId="0" xfId="1" applyNumberFormat="1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8" fillId="4" borderId="1" xfId="1" applyFont="1" applyFill="1" applyBorder="1" applyAlignment="1">
      <alignment horizontal="center" vertical="center" wrapText="1"/>
    </xf>
    <xf numFmtId="2" fontId="7" fillId="9" borderId="28" xfId="1" applyNumberFormat="1" applyFont="1" applyFill="1" applyBorder="1" applyAlignment="1">
      <alignment horizontal="center" vertical="center"/>
    </xf>
    <xf numFmtId="44" fontId="10" fillId="9" borderId="17" xfId="0" applyNumberFormat="1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13" fillId="11" borderId="3" xfId="0" applyFont="1" applyFill="1" applyBorder="1" applyAlignment="1" applyProtection="1">
      <alignment horizontal="center" vertical="center" wrapText="1"/>
      <protection hidden="1"/>
    </xf>
    <xf numFmtId="0" fontId="13" fillId="11" borderId="4" xfId="0" applyFont="1" applyFill="1" applyBorder="1" applyAlignment="1" applyProtection="1">
      <alignment horizontal="center" vertical="center" wrapText="1"/>
      <protection hidden="1"/>
    </xf>
    <xf numFmtId="0" fontId="13" fillId="11" borderId="5" xfId="0" applyFont="1" applyFill="1" applyBorder="1" applyAlignment="1" applyProtection="1">
      <alignment horizontal="center" vertical="center" wrapText="1"/>
      <protection hidden="1"/>
    </xf>
    <xf numFmtId="0" fontId="13" fillId="7" borderId="3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1">
    <dxf>
      <fill>
        <gradientFill degree="90">
          <stop position="0">
            <color theme="0"/>
          </stop>
          <stop position="1">
            <color rgb="FFFF0000"/>
          </stop>
        </gradient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61</xdr:row>
      <xdr:rowOff>119063</xdr:rowOff>
    </xdr:from>
    <xdr:to>
      <xdr:col>9</xdr:col>
      <xdr:colOff>702469</xdr:colOff>
      <xdr:row>82</xdr:row>
      <xdr:rowOff>71438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7FDD181B-CA10-439F-9199-2926E8F63167}"/>
            </a:ext>
          </a:extLst>
        </xdr:cNvPr>
        <xdr:cNvSpPr/>
      </xdr:nvSpPr>
      <xdr:spPr>
        <a:xfrm>
          <a:off x="8334375" y="12320588"/>
          <a:ext cx="5312569" cy="5057775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19908-3684-4CE8-96D6-39541727CAD8}">
  <dimension ref="A1:L91"/>
  <sheetViews>
    <sheetView showGridLines="0" tabSelected="1" topLeftCell="A76" zoomScale="80" zoomScaleNormal="80" workbookViewId="0">
      <selection activeCell="E88" sqref="E88:F91"/>
    </sheetView>
  </sheetViews>
  <sheetFormatPr baseColWidth="10" defaultColWidth="11.453125" defaultRowHeight="14.5"/>
  <cols>
    <col min="1" max="1" width="5" style="5" bestFit="1" customWidth="1"/>
    <col min="2" max="2" width="34.36328125" style="5" customWidth="1"/>
    <col min="3" max="3" width="18.90625" style="5" bestFit="1" customWidth="1"/>
    <col min="4" max="4" width="23.453125" style="5" customWidth="1"/>
    <col min="5" max="5" width="19.453125" style="5" bestFit="1" customWidth="1"/>
    <col min="6" max="6" width="18.453125" style="5" bestFit="1" customWidth="1"/>
    <col min="7" max="7" width="31.81640625" style="5" customWidth="1"/>
    <col min="8" max="8" width="20.36328125" style="5" customWidth="1"/>
    <col min="9" max="9" width="21.7265625" style="5" customWidth="1"/>
    <col min="10" max="10" width="24.453125" style="5" bestFit="1" customWidth="1"/>
    <col min="11" max="11" width="15.453125" style="5" bestFit="1" customWidth="1"/>
    <col min="12" max="16384" width="11.453125" style="5"/>
  </cols>
  <sheetData>
    <row r="1" spans="1:11" ht="14.5" customHeight="1">
      <c r="A1" s="122" t="e" vm="1">
        <v>#VALUE!</v>
      </c>
      <c r="B1" s="122"/>
      <c r="C1" s="147" t="s">
        <v>62</v>
      </c>
      <c r="D1" s="148"/>
      <c r="E1" s="148"/>
      <c r="F1" s="149"/>
      <c r="G1" s="116" t="s">
        <v>63</v>
      </c>
      <c r="H1" s="119" t="e" vm="2">
        <v>#VALUE!</v>
      </c>
      <c r="I1" s="119" t="e" vm="3">
        <v>#VALUE!</v>
      </c>
    </row>
    <row r="2" spans="1:11" s="2" customFormat="1" ht="29.9" customHeight="1">
      <c r="A2" s="122"/>
      <c r="B2" s="122"/>
      <c r="C2" s="150"/>
      <c r="D2" s="151"/>
      <c r="E2" s="151"/>
      <c r="F2" s="152"/>
      <c r="G2" s="117"/>
      <c r="H2" s="120"/>
      <c r="I2" s="120"/>
      <c r="K2" s="3"/>
    </row>
    <row r="3" spans="1:11" s="2" customFormat="1" ht="29.9" customHeight="1">
      <c r="A3" s="122"/>
      <c r="B3" s="122"/>
      <c r="C3" s="150"/>
      <c r="D3" s="151"/>
      <c r="E3" s="151"/>
      <c r="F3" s="152"/>
      <c r="G3" s="117"/>
      <c r="H3" s="120"/>
      <c r="I3" s="120"/>
    </row>
    <row r="4" spans="1:11" s="2" customFormat="1" ht="11.5" customHeight="1">
      <c r="A4" s="122"/>
      <c r="B4" s="122"/>
      <c r="C4" s="153"/>
      <c r="D4" s="154"/>
      <c r="E4" s="154"/>
      <c r="F4" s="155"/>
      <c r="G4" s="118"/>
      <c r="H4" s="121"/>
      <c r="I4" s="121"/>
    </row>
    <row r="5" spans="1:11" s="2" customFormat="1" ht="29.9" customHeight="1">
      <c r="A5" s="5"/>
      <c r="B5" s="5"/>
      <c r="C5" s="5"/>
      <c r="D5" s="5"/>
      <c r="E5" s="5"/>
      <c r="F5" s="5"/>
      <c r="G5" s="5"/>
      <c r="H5" s="5"/>
      <c r="I5" s="5"/>
    </row>
    <row r="6" spans="1:11" ht="29.9" customHeight="1">
      <c r="A6" s="2"/>
      <c r="B6" s="1" t="s">
        <v>0</v>
      </c>
      <c r="C6" s="2"/>
      <c r="D6" s="71" t="s">
        <v>43</v>
      </c>
      <c r="E6" s="72" t="s">
        <v>42</v>
      </c>
      <c r="F6" s="68" t="s">
        <v>31</v>
      </c>
      <c r="G6" s="69" t="s">
        <v>10</v>
      </c>
      <c r="H6" s="2"/>
      <c r="I6" s="50">
        <f ca="1">+TODAY()</f>
        <v>45896</v>
      </c>
    </row>
    <row r="7" spans="1:11" ht="29.9" customHeight="1">
      <c r="A7" s="2"/>
      <c r="B7" s="1"/>
      <c r="C7" s="2"/>
      <c r="D7" s="80"/>
      <c r="E7" s="114"/>
      <c r="F7" s="74"/>
      <c r="G7" s="115">
        <f>F7*E7</f>
        <v>0</v>
      </c>
      <c r="H7" s="82"/>
      <c r="I7" s="67"/>
    </row>
    <row r="8" spans="1:11" ht="24.15" customHeight="1">
      <c r="A8" s="2"/>
      <c r="B8" s="70" t="s">
        <v>29</v>
      </c>
      <c r="C8" s="2"/>
      <c r="D8" s="77"/>
      <c r="E8" s="114"/>
      <c r="F8" s="75"/>
      <c r="G8" s="115">
        <f>F8*E8</f>
        <v>0</v>
      </c>
      <c r="H8" s="82"/>
      <c r="I8" s="2"/>
    </row>
    <row r="9" spans="1:11" ht="14.25" customHeight="1">
      <c r="A9" s="2"/>
      <c r="B9" s="70"/>
      <c r="C9" s="2"/>
      <c r="D9" s="77"/>
      <c r="E9" s="78"/>
      <c r="F9" s="75"/>
      <c r="G9" s="76"/>
      <c r="H9" s="107"/>
      <c r="I9" s="81"/>
    </row>
    <row r="10" spans="1:11" ht="26">
      <c r="D10" s="26"/>
      <c r="E10" s="136" t="s">
        <v>24</v>
      </c>
      <c r="F10" s="137"/>
      <c r="G10" s="110"/>
    </row>
    <row r="11" spans="1:11" ht="26">
      <c r="E11" s="125" t="s">
        <v>58</v>
      </c>
      <c r="F11" s="126"/>
      <c r="G11" s="79">
        <f>G7+G8</f>
        <v>0</v>
      </c>
      <c r="H11" s="66"/>
    </row>
    <row r="12" spans="1:11" ht="23.5">
      <c r="I12" s="108"/>
    </row>
    <row r="14" spans="1:11" ht="15.5">
      <c r="B14" s="6" t="s">
        <v>1</v>
      </c>
    </row>
    <row r="15" spans="1:11" s="16" customFormat="1" ht="15.5">
      <c r="A15" s="5"/>
      <c r="B15" s="7" t="s">
        <v>2</v>
      </c>
      <c r="C15" s="7" t="s">
        <v>3</v>
      </c>
      <c r="D15" s="7" t="s">
        <v>4</v>
      </c>
      <c r="E15" s="7" t="s">
        <v>5</v>
      </c>
      <c r="F15" s="7" t="s">
        <v>6</v>
      </c>
      <c r="G15" s="7" t="s">
        <v>7</v>
      </c>
      <c r="H15" s="8"/>
      <c r="I15" s="9"/>
    </row>
    <row r="16" spans="1:11" s="16" customFormat="1" ht="15.5">
      <c r="A16" s="5"/>
      <c r="B16" s="10" t="s">
        <v>32</v>
      </c>
      <c r="C16" s="11"/>
      <c r="D16" s="11"/>
      <c r="E16" s="11"/>
      <c r="F16" s="11"/>
      <c r="G16" s="12"/>
      <c r="H16" s="13"/>
      <c r="I16" s="5"/>
    </row>
    <row r="17" spans="1:12">
      <c r="B17" s="10"/>
      <c r="C17" s="11"/>
      <c r="D17" s="11">
        <f>+C17*4.52%</f>
        <v>0</v>
      </c>
      <c r="E17" s="11">
        <f>+C17*0.35</f>
        <v>0</v>
      </c>
      <c r="F17" s="11">
        <f>+IF((C17*10%)&gt;(96.22*30*40%),(96.22*30*40%),(C17*10%))</f>
        <v>0</v>
      </c>
      <c r="G17" s="12">
        <f>(SUM(C17:F17))*G10</f>
        <v>0</v>
      </c>
      <c r="H17" s="13"/>
    </row>
    <row r="18" spans="1:12">
      <c r="B18" s="10"/>
      <c r="C18" s="11"/>
      <c r="D18" s="11"/>
      <c r="E18" s="11"/>
      <c r="F18" s="11"/>
      <c r="G18" s="12">
        <f>(SUM(C18:F18))*G10</f>
        <v>0</v>
      </c>
      <c r="H18" s="13"/>
    </row>
    <row r="19" spans="1:12" ht="21">
      <c r="A19" s="16"/>
      <c r="B19" s="14" t="s">
        <v>7</v>
      </c>
      <c r="C19" s="15">
        <f>SUM(C16:C18)</f>
        <v>0</v>
      </c>
      <c r="D19" s="15">
        <f>SUM(D16:D18)</f>
        <v>0</v>
      </c>
      <c r="E19" s="15">
        <f>SUM(E16:E18)</f>
        <v>0</v>
      </c>
      <c r="F19" s="15">
        <f>SUM(F16:F18)</f>
        <v>0</v>
      </c>
      <c r="G19" s="4">
        <f>SUM(G16:G18)</f>
        <v>0</v>
      </c>
      <c r="H19" s="16"/>
      <c r="I19" s="51">
        <f>+G19*G10</f>
        <v>0</v>
      </c>
    </row>
    <row r="20" spans="1:12" s="16" customFormat="1" ht="15.5">
      <c r="B20" s="6"/>
      <c r="C20" s="17"/>
      <c r="D20" s="17"/>
      <c r="E20" s="17"/>
      <c r="F20" s="17"/>
      <c r="G20" s="17"/>
    </row>
    <row r="21" spans="1:12" ht="15.5">
      <c r="B21" s="6" t="s">
        <v>40</v>
      </c>
    </row>
    <row r="22" spans="1:12" ht="31">
      <c r="B22" s="7" t="s">
        <v>8</v>
      </c>
      <c r="C22" s="7" t="s">
        <v>48</v>
      </c>
      <c r="D22" s="7" t="s">
        <v>34</v>
      </c>
      <c r="E22" s="9" t="s">
        <v>41</v>
      </c>
      <c r="F22" s="9" t="s">
        <v>30</v>
      </c>
      <c r="G22" s="7" t="s">
        <v>7</v>
      </c>
      <c r="H22" s="8"/>
      <c r="I22" s="9"/>
    </row>
    <row r="23" spans="1:12" s="8" customFormat="1">
      <c r="A23" s="5"/>
      <c r="B23" s="10" t="s">
        <v>33</v>
      </c>
      <c r="C23" s="11"/>
      <c r="D23" s="11">
        <v>0</v>
      </c>
      <c r="E23" s="11"/>
      <c r="F23" s="11"/>
      <c r="G23" s="12">
        <f>SUM(C23:F23)</f>
        <v>0</v>
      </c>
      <c r="H23" s="13"/>
      <c r="I23" s="5"/>
      <c r="L23" s="22"/>
    </row>
    <row r="24" spans="1:12" ht="21">
      <c r="A24" s="16"/>
      <c r="B24" s="14" t="s">
        <v>7</v>
      </c>
      <c r="C24" s="15">
        <f>SUM(C23:C23)</f>
        <v>0</v>
      </c>
      <c r="D24" s="15">
        <f>SUM(D23:D23)</f>
        <v>0</v>
      </c>
      <c r="E24" s="15">
        <f>SUM(E23:E23)</f>
        <v>0</v>
      </c>
      <c r="F24" s="15">
        <f>SUM(F23:F23)</f>
        <v>0</v>
      </c>
      <c r="G24" s="4">
        <f>SUM(G23:G23)</f>
        <v>0</v>
      </c>
      <c r="H24" s="18"/>
      <c r="I24" s="51">
        <f>+G24*G10</f>
        <v>0</v>
      </c>
    </row>
    <row r="25" spans="1:12">
      <c r="D25" s="19"/>
    </row>
    <row r="26" spans="1:12" ht="15.5">
      <c r="B26" s="6" t="s">
        <v>9</v>
      </c>
      <c r="C26" s="20"/>
      <c r="D26" s="20"/>
      <c r="E26" s="20"/>
      <c r="F26" s="21"/>
      <c r="G26" s="21"/>
      <c r="H26" s="21"/>
    </row>
    <row r="27" spans="1:12" ht="15.5">
      <c r="A27" s="8"/>
      <c r="B27" s="7"/>
      <c r="C27" s="109"/>
      <c r="D27" s="109"/>
      <c r="E27" s="109"/>
      <c r="F27" s="109"/>
      <c r="G27" s="7"/>
      <c r="H27" s="7"/>
      <c r="I27" s="7"/>
    </row>
    <row r="28" spans="1:12" ht="15.5">
      <c r="B28" s="7" t="s">
        <v>53</v>
      </c>
      <c r="C28" s="7" t="s">
        <v>37</v>
      </c>
      <c r="D28" s="7" t="s">
        <v>38</v>
      </c>
      <c r="E28" s="9"/>
      <c r="F28" s="9"/>
      <c r="G28" s="7"/>
      <c r="H28" s="7" t="s">
        <v>10</v>
      </c>
      <c r="I28" s="9" t="s">
        <v>39</v>
      </c>
    </row>
    <row r="29" spans="1:12">
      <c r="B29" s="23" t="s">
        <v>12</v>
      </c>
      <c r="C29" s="11" t="e">
        <f t="shared" ref="C29:D31" si="0">+($E$74+$E$77+$E$80)/3</f>
        <v>#VALUE!</v>
      </c>
      <c r="D29" s="11" t="e">
        <f t="shared" si="0"/>
        <v>#VALUE!</v>
      </c>
      <c r="E29" s="11"/>
      <c r="F29" s="11"/>
      <c r="G29" s="11"/>
      <c r="H29" s="12" t="e">
        <f>SUM(C29:G29)</f>
        <v>#VALUE!</v>
      </c>
    </row>
    <row r="30" spans="1:12">
      <c r="B30" s="23" t="s">
        <v>35</v>
      </c>
      <c r="C30" s="11" t="e">
        <f t="shared" si="0"/>
        <v>#VALUE!</v>
      </c>
      <c r="D30" s="11" t="e">
        <f t="shared" si="0"/>
        <v>#VALUE!</v>
      </c>
      <c r="E30" s="11"/>
      <c r="F30" s="11"/>
      <c r="G30" s="11"/>
      <c r="H30" s="12" t="e">
        <f t="shared" ref="H30:H35" si="1">SUM(C30:G30)</f>
        <v>#VALUE!</v>
      </c>
    </row>
    <row r="31" spans="1:12">
      <c r="B31" s="23" t="s">
        <v>36</v>
      </c>
      <c r="C31" s="11" t="e">
        <f t="shared" si="0"/>
        <v>#VALUE!</v>
      </c>
      <c r="D31" s="11" t="e">
        <f t="shared" si="0"/>
        <v>#VALUE!</v>
      </c>
      <c r="E31" s="11"/>
      <c r="F31" s="11"/>
      <c r="G31" s="11"/>
      <c r="H31" s="12" t="e">
        <f t="shared" si="1"/>
        <v>#VALUE!</v>
      </c>
    </row>
    <row r="32" spans="1:12">
      <c r="B32" s="23" t="s">
        <v>11</v>
      </c>
      <c r="C32" s="11" t="e">
        <f>+($E$74+$E$77+$E$80)/3</f>
        <v>#VALUE!</v>
      </c>
      <c r="D32" s="11" t="e">
        <f>+($E$74+$E$77+$E$80)/3</f>
        <v>#VALUE!</v>
      </c>
      <c r="E32" s="11"/>
      <c r="F32" s="11"/>
      <c r="G32" s="11"/>
      <c r="H32" s="12" t="e">
        <f t="shared" si="1"/>
        <v>#VALUE!</v>
      </c>
    </row>
    <row r="33" spans="1:10">
      <c r="B33" s="23" t="s">
        <v>44</v>
      </c>
      <c r="C33" s="11" t="e">
        <f t="shared" ref="C33:D40" si="2">+($E$74+$E$77+$E$80)/3</f>
        <v>#VALUE!</v>
      </c>
      <c r="D33" s="11" t="e">
        <f t="shared" si="2"/>
        <v>#VALUE!</v>
      </c>
      <c r="E33" s="11"/>
      <c r="F33" s="11"/>
      <c r="G33" s="11"/>
      <c r="H33" s="12" t="e">
        <f t="shared" si="1"/>
        <v>#VALUE!</v>
      </c>
    </row>
    <row r="34" spans="1:10">
      <c r="B34" s="23" t="s">
        <v>45</v>
      </c>
      <c r="C34" s="11" t="e">
        <f t="shared" si="2"/>
        <v>#VALUE!</v>
      </c>
      <c r="D34" s="11" t="e">
        <f t="shared" si="2"/>
        <v>#VALUE!</v>
      </c>
      <c r="E34" s="11"/>
      <c r="F34" s="11"/>
      <c r="G34" s="11"/>
      <c r="H34" s="12" t="e">
        <f t="shared" si="1"/>
        <v>#VALUE!</v>
      </c>
    </row>
    <row r="35" spans="1:10">
      <c r="B35" s="23" t="s">
        <v>46</v>
      </c>
      <c r="C35" s="11" t="e">
        <f t="shared" si="2"/>
        <v>#VALUE!</v>
      </c>
      <c r="D35" s="11" t="e">
        <f t="shared" si="2"/>
        <v>#VALUE!</v>
      </c>
      <c r="E35" s="11"/>
      <c r="F35" s="11"/>
      <c r="G35" s="11"/>
      <c r="H35" s="12" t="e">
        <f t="shared" si="1"/>
        <v>#VALUE!</v>
      </c>
    </row>
    <row r="36" spans="1:10">
      <c r="B36" s="23" t="s">
        <v>47</v>
      </c>
      <c r="C36" s="11" t="e">
        <f t="shared" si="2"/>
        <v>#VALUE!</v>
      </c>
      <c r="D36" s="11" t="e">
        <f t="shared" si="2"/>
        <v>#VALUE!</v>
      </c>
      <c r="E36" s="11"/>
      <c r="F36" s="11"/>
      <c r="G36" s="11"/>
      <c r="H36" s="12"/>
    </row>
    <row r="37" spans="1:10" s="24" customFormat="1" ht="18.5">
      <c r="A37" s="5"/>
      <c r="B37" s="23" t="s">
        <v>49</v>
      </c>
      <c r="C37" s="11" t="e">
        <f t="shared" si="2"/>
        <v>#VALUE!</v>
      </c>
      <c r="D37" s="11" t="e">
        <f t="shared" si="2"/>
        <v>#VALUE!</v>
      </c>
      <c r="E37" s="11"/>
      <c r="F37" s="11"/>
      <c r="G37" s="11"/>
      <c r="H37" s="12"/>
      <c r="I37" s="5"/>
    </row>
    <row r="38" spans="1:10">
      <c r="B38" s="23" t="s">
        <v>50</v>
      </c>
      <c r="C38" s="11" t="e">
        <f t="shared" si="2"/>
        <v>#VALUE!</v>
      </c>
      <c r="D38" s="11" t="e">
        <f t="shared" si="2"/>
        <v>#VALUE!</v>
      </c>
      <c r="E38" s="11"/>
      <c r="F38" s="11"/>
      <c r="G38" s="11"/>
      <c r="H38" s="12"/>
      <c r="J38" s="26"/>
    </row>
    <row r="39" spans="1:10" ht="17.5" hidden="1" customHeight="1">
      <c r="B39" s="23" t="s">
        <v>51</v>
      </c>
      <c r="C39" s="11" t="e">
        <f t="shared" si="2"/>
        <v>#VALUE!</v>
      </c>
      <c r="D39" s="11" t="e">
        <f t="shared" si="2"/>
        <v>#VALUE!</v>
      </c>
      <c r="E39" s="11"/>
      <c r="F39" s="11"/>
      <c r="G39" s="11"/>
      <c r="H39" s="12"/>
      <c r="J39" s="31"/>
    </row>
    <row r="40" spans="1:10" ht="17.5" hidden="1" customHeight="1">
      <c r="B40" s="23" t="s">
        <v>52</v>
      </c>
      <c r="C40" s="11" t="e">
        <f t="shared" si="2"/>
        <v>#VALUE!</v>
      </c>
      <c r="D40" s="11" t="e">
        <f t="shared" si="2"/>
        <v>#VALUE!</v>
      </c>
      <c r="E40" s="11"/>
      <c r="F40" s="11"/>
      <c r="G40" s="11"/>
      <c r="H40" s="12"/>
      <c r="J40" s="30"/>
    </row>
    <row r="41" spans="1:10" ht="17.5" hidden="1" customHeight="1">
      <c r="A41" s="24"/>
      <c r="B41" s="25" t="s">
        <v>7</v>
      </c>
      <c r="C41" s="113" t="e">
        <f>SUM(C29:C35)</f>
        <v>#VALUE!</v>
      </c>
      <c r="D41" s="15" t="e">
        <f>SUM(D29:D35)</f>
        <v>#VALUE!</v>
      </c>
      <c r="E41" s="15">
        <f>SUM(E29:E35)</f>
        <v>0</v>
      </c>
      <c r="F41" s="15">
        <f>SUM(F29:F35)</f>
        <v>0</v>
      </c>
      <c r="G41" s="15">
        <f t="shared" ref="G41:H41" si="3">SUM(G29:G35)</f>
        <v>0</v>
      </c>
      <c r="H41" s="4" t="e">
        <f t="shared" si="3"/>
        <v>#VALUE!</v>
      </c>
      <c r="I41" s="51" t="e">
        <f>+H41</f>
        <v>#VALUE!</v>
      </c>
      <c r="J41" s="37"/>
    </row>
    <row r="42" spans="1:10" ht="17.5" hidden="1" customHeight="1">
      <c r="J42" s="30"/>
    </row>
    <row r="43" spans="1:10" ht="17.5" hidden="1" customHeight="1">
      <c r="F43" s="27" t="s">
        <v>10</v>
      </c>
      <c r="G43" s="28" t="e">
        <f>(G24+G19+H41)</f>
        <v>#VALUE!</v>
      </c>
      <c r="H43" s="29" t="e">
        <f>(G43/H8)</f>
        <v>#VALUE!</v>
      </c>
      <c r="I43" s="30"/>
      <c r="J43" s="30"/>
    </row>
    <row r="44" spans="1:10" ht="17.5" hidden="1" customHeight="1">
      <c r="A44" s="32"/>
      <c r="C44" s="32"/>
      <c r="G44" s="30"/>
      <c r="H44" s="33"/>
      <c r="I44" s="30"/>
      <c r="J44" s="30"/>
    </row>
    <row r="45" spans="1:10" ht="17.5" hidden="1" customHeight="1">
      <c r="A45" s="32"/>
      <c r="G45" s="34" t="s">
        <v>13</v>
      </c>
      <c r="H45" s="35">
        <f>+H8</f>
        <v>0</v>
      </c>
      <c r="I45" s="36"/>
      <c r="J45" s="30"/>
    </row>
    <row r="46" spans="1:10" ht="17.5" customHeight="1">
      <c r="A46" s="32"/>
      <c r="G46" s="30"/>
      <c r="H46" s="30"/>
      <c r="I46" s="30"/>
      <c r="J46" s="30"/>
    </row>
    <row r="47" spans="1:10" ht="17.5" customHeight="1">
      <c r="G47" s="38" t="s">
        <v>14</v>
      </c>
      <c r="H47" s="39" t="e">
        <f>(H45-G43)</f>
        <v>#VALUE!</v>
      </c>
      <c r="I47" s="40" t="e">
        <f>+H47/H45</f>
        <v>#VALUE!</v>
      </c>
      <c r="J47" s="30"/>
    </row>
    <row r="48" spans="1:10" ht="17.5" customHeight="1">
      <c r="G48" s="30"/>
      <c r="H48" s="30"/>
      <c r="I48" s="30"/>
      <c r="J48" s="30"/>
    </row>
    <row r="49" spans="2:10" ht="17.5" customHeight="1">
      <c r="G49" s="38" t="s">
        <v>15</v>
      </c>
      <c r="H49" s="40" t="e">
        <f>IF(I47&gt;=30%,"VIABLE","NO VIABLE")</f>
        <v>#VALUE!</v>
      </c>
      <c r="I49" s="30"/>
      <c r="J49" s="43"/>
    </row>
    <row r="50" spans="2:10" ht="17.5" customHeight="1">
      <c r="G50" s="30"/>
      <c r="H50" s="30"/>
      <c r="I50" s="30"/>
    </row>
    <row r="51" spans="2:10" ht="17.5" customHeight="1">
      <c r="B51" s="41"/>
      <c r="C51" s="8"/>
      <c r="D51" s="8"/>
      <c r="E51" s="8"/>
      <c r="G51" s="133" t="s">
        <v>60</v>
      </c>
      <c r="H51" s="134"/>
      <c r="I51" s="135"/>
    </row>
    <row r="52" spans="2:10" ht="17.5" customHeight="1">
      <c r="C52" s="32"/>
      <c r="D52" s="58"/>
      <c r="E52" s="58"/>
    </row>
    <row r="53" spans="2:10" ht="17.5" customHeight="1">
      <c r="C53" s="42"/>
      <c r="D53" s="58"/>
      <c r="E53" s="58"/>
      <c r="G53" s="36" t="s">
        <v>25</v>
      </c>
      <c r="H53" s="52" t="e">
        <f>+I41+I24+I19</f>
        <v>#VALUE!</v>
      </c>
      <c r="I53" s="55" t="e">
        <f>+H53/G11</f>
        <v>#VALUE!</v>
      </c>
    </row>
    <row r="54" spans="2:10" ht="17.5" customHeight="1">
      <c r="B54" s="41" t="s">
        <v>12</v>
      </c>
      <c r="C54" s="44"/>
      <c r="D54" s="59"/>
      <c r="E54" s="60"/>
      <c r="G54" s="32"/>
      <c r="I54" s="56"/>
    </row>
    <row r="55" spans="2:10" ht="17.5" customHeight="1">
      <c r="B55" s="41" t="s">
        <v>54</v>
      </c>
      <c r="C55" s="112"/>
      <c r="D55" s="61"/>
      <c r="E55" s="61"/>
      <c r="G55" s="36" t="s">
        <v>13</v>
      </c>
      <c r="H55" s="51">
        <f>+G11</f>
        <v>0</v>
      </c>
      <c r="I55" s="56"/>
    </row>
    <row r="56" spans="2:10" ht="17.5" customHeight="1">
      <c r="B56" s="41" t="s">
        <v>55</v>
      </c>
      <c r="D56" s="62"/>
      <c r="E56" s="62"/>
      <c r="G56" s="45"/>
      <c r="I56" s="56"/>
    </row>
    <row r="57" spans="2:10" ht="17.5" customHeight="1">
      <c r="B57" s="41" t="s">
        <v>56</v>
      </c>
      <c r="C57" s="32"/>
      <c r="D57" s="58"/>
      <c r="E57" s="58"/>
      <c r="G57" s="46" t="s">
        <v>14</v>
      </c>
      <c r="H57" s="53" t="e">
        <f>+H55-H53</f>
        <v>#VALUE!</v>
      </c>
      <c r="I57" s="57" t="e">
        <f>+H57/H55</f>
        <v>#VALUE!</v>
      </c>
    </row>
    <row r="58" spans="2:10" ht="17.5" customHeight="1">
      <c r="B58" s="41" t="s">
        <v>57</v>
      </c>
      <c r="C58" s="47"/>
      <c r="D58" s="58"/>
      <c r="E58" s="58"/>
      <c r="G58" s="32"/>
      <c r="I58" s="56"/>
    </row>
    <row r="59" spans="2:10" ht="17.5" customHeight="1">
      <c r="B59" s="41" t="s">
        <v>44</v>
      </c>
      <c r="C59" s="111"/>
      <c r="D59" s="63"/>
      <c r="E59" s="60"/>
      <c r="G59" s="46" t="s">
        <v>15</v>
      </c>
      <c r="H59" s="54" t="e">
        <f>IF(I57&gt;=30%,"VIABLE","NO VIABLE")</f>
        <v>#VALUE!</v>
      </c>
      <c r="I59" s="56"/>
    </row>
    <row r="60" spans="2:10" ht="17.5" customHeight="1">
      <c r="B60" s="41" t="s">
        <v>45</v>
      </c>
      <c r="D60" s="64"/>
      <c r="E60" s="62"/>
    </row>
    <row r="61" spans="2:10">
      <c r="B61" s="41" t="s">
        <v>46</v>
      </c>
      <c r="D61" s="64"/>
      <c r="E61" s="62"/>
    </row>
    <row r="62" spans="2:10" ht="17.5" customHeight="1">
      <c r="B62" s="41" t="s">
        <v>47</v>
      </c>
      <c r="C62" s="32"/>
      <c r="D62" s="58"/>
      <c r="E62" s="58"/>
    </row>
    <row r="63" spans="2:10" ht="17.5" customHeight="1">
      <c r="B63" s="41" t="s">
        <v>49</v>
      </c>
      <c r="C63" s="44"/>
      <c r="D63" s="63"/>
      <c r="E63" s="60"/>
      <c r="G63" s="130" t="s">
        <v>59</v>
      </c>
      <c r="H63" s="131"/>
      <c r="I63" s="132"/>
    </row>
    <row r="64" spans="2:10" ht="17.5" customHeight="1">
      <c r="B64" s="41" t="s">
        <v>50</v>
      </c>
      <c r="D64" s="64"/>
      <c r="E64" s="62"/>
      <c r="G64" s="83"/>
      <c r="H64" s="83"/>
      <c r="I64" s="83"/>
    </row>
    <row r="65" spans="2:9" ht="17.5" customHeight="1">
      <c r="B65" s="41" t="s">
        <v>51</v>
      </c>
      <c r="C65" s="32"/>
      <c r="D65" s="58"/>
      <c r="E65" s="58"/>
      <c r="G65" s="84" t="s">
        <v>26</v>
      </c>
      <c r="H65" s="85" t="e">
        <f>+I81</f>
        <v>#REF!</v>
      </c>
      <c r="I65" s="86" t="e">
        <f>+H65/H68</f>
        <v>#REF!</v>
      </c>
    </row>
    <row r="66" spans="2:9" ht="17.5" customHeight="1">
      <c r="B66" s="41" t="s">
        <v>52</v>
      </c>
      <c r="C66" s="44"/>
      <c r="D66" s="59"/>
      <c r="E66" s="60"/>
      <c r="G66" s="87"/>
      <c r="H66" s="88"/>
      <c r="I66" s="88"/>
    </row>
    <row r="67" spans="2:9" ht="17.5" customHeight="1">
      <c r="D67" s="62"/>
      <c r="E67" s="62"/>
      <c r="G67" s="84"/>
      <c r="H67" s="89"/>
      <c r="I67" s="88"/>
    </row>
    <row r="68" spans="2:9" ht="18.5">
      <c r="B68" s="41"/>
      <c r="D68" s="62"/>
      <c r="E68" s="62"/>
      <c r="G68" s="84"/>
      <c r="H68" s="90" t="e">
        <f>+#REF!</f>
        <v>#REF!</v>
      </c>
      <c r="I68" s="88"/>
    </row>
    <row r="69" spans="2:9" ht="17.5" customHeight="1">
      <c r="C69" s="32"/>
      <c r="D69" s="58"/>
      <c r="E69" s="58"/>
      <c r="G69" s="91"/>
      <c r="H69" s="88"/>
      <c r="I69" s="88"/>
    </row>
    <row r="70" spans="2:9" ht="17.5" customHeight="1">
      <c r="D70" s="64"/>
      <c r="E70" s="60"/>
      <c r="G70" s="92" t="s">
        <v>14</v>
      </c>
      <c r="H70" s="93" t="e">
        <f>+H68-H65</f>
        <v>#REF!</v>
      </c>
      <c r="I70" s="94" t="e">
        <f>+H70/H68</f>
        <v>#REF!</v>
      </c>
    </row>
    <row r="71" spans="2:9" ht="18" customHeight="1">
      <c r="D71" s="64"/>
      <c r="E71" s="62"/>
      <c r="G71" s="87"/>
      <c r="H71" s="83"/>
      <c r="I71" s="83"/>
    </row>
    <row r="72" spans="2:9" ht="23.5">
      <c r="B72" s="41" t="s">
        <v>16</v>
      </c>
      <c r="D72" s="64">
        <v>100</v>
      </c>
      <c r="E72" s="64">
        <f>+D72*C72</f>
        <v>0</v>
      </c>
      <c r="G72" s="92" t="s">
        <v>27</v>
      </c>
      <c r="H72" s="95" t="e">
        <f>IF(I70&gt;=30%,"VIABLE","NO VIABLE")</f>
        <v>#REF!</v>
      </c>
      <c r="I72" s="83"/>
    </row>
    <row r="73" spans="2:9" ht="18.5">
      <c r="B73" s="5" t="s">
        <v>61</v>
      </c>
      <c r="C73" s="42">
        <v>50</v>
      </c>
      <c r="D73" s="58"/>
      <c r="E73" s="58">
        <f>(C73*D73)</f>
        <v>0</v>
      </c>
      <c r="G73" s="96"/>
      <c r="H73" s="97"/>
      <c r="I73" s="98"/>
    </row>
    <row r="74" spans="2:9" ht="18" customHeight="1">
      <c r="D74" s="62"/>
      <c r="E74" s="60" t="e">
        <f>B73*C73</f>
        <v>#VALUE!</v>
      </c>
      <c r="G74" s="96"/>
      <c r="H74" s="97"/>
      <c r="I74" s="98"/>
    </row>
    <row r="75" spans="2:9" ht="18.5">
      <c r="B75" s="41" t="s">
        <v>17</v>
      </c>
      <c r="D75" s="64">
        <v>500</v>
      </c>
      <c r="E75" s="62">
        <f>+D75*C75</f>
        <v>0</v>
      </c>
      <c r="G75" s="96"/>
      <c r="H75" s="97"/>
      <c r="I75" s="98"/>
    </row>
    <row r="76" spans="2:9" ht="18.5">
      <c r="B76" s="5" t="s">
        <v>18</v>
      </c>
      <c r="C76" s="32"/>
      <c r="D76" s="58"/>
      <c r="E76" s="58">
        <f>+D76</f>
        <v>0</v>
      </c>
      <c r="G76" s="96"/>
      <c r="H76" s="97"/>
      <c r="I76" s="98"/>
    </row>
    <row r="77" spans="2:9" ht="18.5">
      <c r="D77" s="62"/>
      <c r="E77" s="60">
        <f>SUM(E75:E76)</f>
        <v>0</v>
      </c>
      <c r="G77" s="96"/>
      <c r="H77" s="97"/>
      <c r="I77" s="98"/>
    </row>
    <row r="78" spans="2:9" ht="18.5">
      <c r="B78" s="41" t="s">
        <v>19</v>
      </c>
      <c r="C78" s="32"/>
      <c r="D78" s="64">
        <v>800</v>
      </c>
      <c r="E78" s="64">
        <f>+D78*C78</f>
        <v>0</v>
      </c>
      <c r="G78" s="96"/>
      <c r="H78" s="97"/>
      <c r="I78" s="98"/>
    </row>
    <row r="79" spans="2:9" ht="18.5">
      <c r="B79" s="48">
        <v>1</v>
      </c>
      <c r="C79" s="32"/>
      <c r="D79" s="58"/>
      <c r="E79" s="58">
        <f>+D79</f>
        <v>0</v>
      </c>
      <c r="G79" s="96"/>
      <c r="H79" s="99"/>
      <c r="I79" s="98"/>
    </row>
    <row r="80" spans="2:9" ht="15.15" customHeight="1">
      <c r="D80" s="62"/>
      <c r="E80" s="60">
        <f>SUM(E78:E79)</f>
        <v>0</v>
      </c>
      <c r="G80" s="96"/>
      <c r="H80" s="100">
        <v>0.04</v>
      </c>
      <c r="I80" s="101" t="e">
        <f>+H68*H80</f>
        <v>#REF!</v>
      </c>
    </row>
    <row r="81" spans="1:9" ht="21">
      <c r="A81" s="32"/>
      <c r="B81" s="49"/>
      <c r="D81" s="62"/>
      <c r="E81" s="62"/>
      <c r="G81" s="102" t="s">
        <v>28</v>
      </c>
      <c r="H81" s="103"/>
      <c r="I81" s="104" t="e">
        <f>SUM(I73:I80)</f>
        <v>#REF!</v>
      </c>
    </row>
    <row r="82" spans="1:9" ht="18.5">
      <c r="B82" s="41"/>
      <c r="D82" s="64"/>
      <c r="E82" s="62"/>
      <c r="G82" s="105"/>
      <c r="H82" s="83"/>
      <c r="I82" s="106">
        <f ca="1">+TODAY()</f>
        <v>45896</v>
      </c>
    </row>
    <row r="83" spans="1:9">
      <c r="B83" s="48"/>
      <c r="C83" s="32"/>
      <c r="D83" s="58"/>
      <c r="E83" s="58">
        <f>+D83*20*5</f>
        <v>0</v>
      </c>
      <c r="F83" s="8"/>
      <c r="G83" s="8"/>
    </row>
    <row r="84" spans="1:9" ht="15.15" customHeight="1">
      <c r="D84" s="62"/>
      <c r="E84" s="65">
        <f>SUM(E83)</f>
        <v>0</v>
      </c>
      <c r="F84" s="32"/>
      <c r="G84" s="127"/>
    </row>
    <row r="85" spans="1:9">
      <c r="B85" s="32"/>
      <c r="C85" s="8"/>
      <c r="D85" s="59"/>
      <c r="E85" s="61"/>
      <c r="F85" s="32"/>
      <c r="G85" s="127"/>
    </row>
    <row r="86" spans="1:9">
      <c r="B86" s="32"/>
      <c r="C86" s="8"/>
      <c r="D86" s="8"/>
      <c r="E86" s="32"/>
      <c r="F86" s="32"/>
      <c r="G86" s="127"/>
    </row>
    <row r="87" spans="1:9">
      <c r="B87" s="73" t="s">
        <v>20</v>
      </c>
      <c r="C87" s="128" t="s">
        <v>21</v>
      </c>
      <c r="D87" s="129"/>
      <c r="E87" s="128" t="s">
        <v>22</v>
      </c>
      <c r="F87" s="129"/>
      <c r="G87" s="73" t="s">
        <v>23</v>
      </c>
    </row>
    <row r="88" spans="1:9">
      <c r="B88" s="138" t="s">
        <v>64</v>
      </c>
      <c r="C88" s="141" t="s">
        <v>65</v>
      </c>
      <c r="D88" s="142"/>
      <c r="E88" s="141" t="s">
        <v>66</v>
      </c>
      <c r="F88" s="142"/>
      <c r="G88" s="123">
        <f ca="1">+TODAY()</f>
        <v>45896</v>
      </c>
    </row>
    <row r="89" spans="1:9">
      <c r="B89" s="139"/>
      <c r="C89" s="143"/>
      <c r="D89" s="144"/>
      <c r="E89" s="143"/>
      <c r="F89" s="144"/>
      <c r="G89" s="124"/>
    </row>
    <row r="90" spans="1:9">
      <c r="B90" s="139"/>
      <c r="C90" s="143"/>
      <c r="D90" s="144"/>
      <c r="E90" s="143"/>
      <c r="F90" s="144"/>
      <c r="G90" s="124"/>
    </row>
    <row r="91" spans="1:9">
      <c r="B91" s="140"/>
      <c r="C91" s="145"/>
      <c r="D91" s="146"/>
      <c r="E91" s="145"/>
      <c r="F91" s="146"/>
      <c r="G91" s="124"/>
    </row>
  </sheetData>
  <mergeCells count="16">
    <mergeCell ref="G1:G4"/>
    <mergeCell ref="H1:H4"/>
    <mergeCell ref="I1:I4"/>
    <mergeCell ref="A1:B4"/>
    <mergeCell ref="G88:G91"/>
    <mergeCell ref="E11:F11"/>
    <mergeCell ref="G84:G86"/>
    <mergeCell ref="E87:F87"/>
    <mergeCell ref="G63:I63"/>
    <mergeCell ref="G51:I51"/>
    <mergeCell ref="E10:F10"/>
    <mergeCell ref="B88:B91"/>
    <mergeCell ref="C88:D91"/>
    <mergeCell ref="E88:F91"/>
    <mergeCell ref="C87:D87"/>
    <mergeCell ref="C1:F4"/>
  </mergeCells>
  <conditionalFormatting sqref="H49">
    <cfRule type="cellIs" dxfId="0" priority="1" operator="equal">
      <formula>"no viable"</formula>
    </cfRule>
  </conditionalFormatting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Gerente-Comercial</dc:creator>
  <cp:lastModifiedBy>Sistemas</cp:lastModifiedBy>
  <cp:lastPrinted>2025-06-06T18:11:41Z</cp:lastPrinted>
  <dcterms:created xsi:type="dcterms:W3CDTF">2022-02-05T00:00:12Z</dcterms:created>
  <dcterms:modified xsi:type="dcterms:W3CDTF">2025-08-27T20:19:41Z</dcterms:modified>
</cp:coreProperties>
</file>